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OneDrive\Рабочий стол\Электроснабжение и ХВС\Для сайта\Солотча\"/>
    </mc:Choice>
  </mc:AlternateContent>
  <xr:revisionPtr revIDLastSave="0" documentId="13_ncr:1_{D1D49169-879B-4FA8-AC45-3E25A0BF051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Электроснабжение" sheetId="3" r:id="rId1"/>
    <sheet name="ХВС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3" l="1"/>
  <c r="I21" i="3"/>
  <c r="H13" i="3"/>
  <c r="H31" i="3"/>
  <c r="H9" i="3" l="1"/>
  <c r="F11" i="3"/>
  <c r="H11" i="3" s="1"/>
  <c r="F12" i="3" l="1"/>
  <c r="H12" i="3" s="1"/>
  <c r="F53" i="3"/>
  <c r="H53" i="3" s="1"/>
  <c r="F52" i="3"/>
  <c r="H52" i="3" s="1"/>
  <c r="F51" i="3"/>
  <c r="H51" i="3" s="1"/>
  <c r="F34" i="3" l="1"/>
  <c r="H34" i="3" s="1"/>
  <c r="F33" i="3"/>
  <c r="H33" i="3" s="1"/>
  <c r="F32" i="3"/>
  <c r="H32" i="3" s="1"/>
  <c r="F30" i="3"/>
  <c r="H30" i="3" s="1"/>
  <c r="F29" i="3"/>
  <c r="H29" i="3" s="1"/>
  <c r="F10" i="3"/>
  <c r="H10" i="3" s="1"/>
  <c r="F8" i="3"/>
  <c r="H8" i="3" s="1"/>
  <c r="F7" i="3"/>
  <c r="H7" i="3" s="1"/>
  <c r="H36" i="3" l="1"/>
  <c r="H17" i="3"/>
  <c r="H19" i="3" s="1"/>
  <c r="H20" i="3" s="1"/>
  <c r="H21" i="3" s="1"/>
  <c r="H35" i="3"/>
  <c r="F23" i="2"/>
  <c r="F27" i="2" s="1"/>
  <c r="F29" i="2" s="1"/>
  <c r="F30" i="2" s="1"/>
  <c r="F31" i="2" s="1"/>
  <c r="F7" i="2"/>
  <c r="F11" i="2" s="1"/>
  <c r="F13" i="2" s="1"/>
  <c r="F14" i="2" s="1"/>
  <c r="F15" i="2" s="1"/>
  <c r="H40" i="3" l="1"/>
  <c r="H42" i="3" s="1"/>
  <c r="H43" i="3" s="1"/>
  <c r="H44" i="3" s="1"/>
</calcChain>
</file>

<file path=xl/sharedStrings.xml><?xml version="1.0" encoding="utf-8"?>
<sst xmlns="http://schemas.openxmlformats.org/spreadsheetml/2006/main" count="122" uniqueCount="43">
  <si>
    <t/>
  </si>
  <si>
    <t>Показания на начало (дата, показания)</t>
  </si>
  <si>
    <t>Показания на конец (дата, показания)</t>
  </si>
  <si>
    <t>Расч. коэффиц.</t>
  </si>
  <si>
    <t>Общедомовые приборы учета (ОДПУ)</t>
  </si>
  <si>
    <t xml:space="preserve">Заводской номер </t>
  </si>
  <si>
    <r>
      <rPr>
        <b/>
        <sz val="8"/>
        <color rgb="FF000000"/>
        <rFont val="Arial"/>
        <family val="2"/>
        <charset val="204"/>
      </rPr>
      <t xml:space="preserve">Итоговый расход, кВт.ч
</t>
    </r>
  </si>
  <si>
    <t>Итого</t>
  </si>
  <si>
    <t>Площадь жилых и нежилых помещений, кв. м.</t>
  </si>
  <si>
    <t>Объем электрической энергии, подлежащий оплате, кВт.ч</t>
  </si>
  <si>
    <t>Расчет ОДН</t>
  </si>
  <si>
    <t>Объем электрической энергии, подлежащий оплате, руб.</t>
  </si>
  <si>
    <t xml:space="preserve">Тариф ОДН для начисления по лицевым счетам жилых и нежилых помещений, руб/м2 </t>
  </si>
  <si>
    <t xml:space="preserve">Расход по ПУ, кВт.ч
</t>
  </si>
  <si>
    <t>№ 97640007927</t>
  </si>
  <si>
    <t>Солотча, 10В</t>
  </si>
  <si>
    <t>№ 97640007946</t>
  </si>
  <si>
    <t>Период начисления</t>
  </si>
  <si>
    <t xml:space="preserve">Расход электрической энергии, определенный по показаниям ИПУ, кВт.ч
</t>
  </si>
  <si>
    <t>Солотча, 10Г</t>
  </si>
  <si>
    <t>№ 97640008011</t>
  </si>
  <si>
    <t>№ 97640008016</t>
  </si>
  <si>
    <t>№ 11050276</t>
  </si>
  <si>
    <t xml:space="preserve">Расход ХВС, определенный по показаниям ОДПУ, м3
</t>
  </si>
  <si>
    <t xml:space="preserve">Итоговый расход, м3
</t>
  </si>
  <si>
    <t xml:space="preserve">Расход ХВС, определенный по показаниям ИПУ, м3
</t>
  </si>
  <si>
    <t>Объем ХВС, подлежащий оплате, м3</t>
  </si>
  <si>
    <t>Объем ХВС, подлежащий оплате, руб.</t>
  </si>
  <si>
    <t>№ 11050275</t>
  </si>
  <si>
    <t>№920202712908 (Охрана, ворота)</t>
  </si>
  <si>
    <t>№920202712922 (наружное освещение)</t>
  </si>
  <si>
    <t>№920202513249 (наружное освещение)</t>
  </si>
  <si>
    <t>№920202712908 (Охрана, ворота) 10Г</t>
  </si>
  <si>
    <t>№920202712922 (наружное освещение) 10Г</t>
  </si>
  <si>
    <t>№920202513249 (наружное освещение) 10Г</t>
  </si>
  <si>
    <r>
      <rPr>
        <sz val="10"/>
        <color indexed="8"/>
        <rFont val="Tahoma"/>
        <family val="2"/>
        <charset val="204"/>
      </rPr>
      <t xml:space="preserve">Расход электрической энергии, определенный по показаниям ОДПУ, кВт.ч
</t>
    </r>
  </si>
  <si>
    <t xml:space="preserve">Итоговый расход, кВт.ч
</t>
  </si>
  <si>
    <t>Охрана, ворота, наружное освещение 10В</t>
  </si>
  <si>
    <t>31.11.2025</t>
  </si>
  <si>
    <t>Показания общедемовых приборов учета до распределения между МКД</t>
  </si>
  <si>
    <t>РАСХОД ЭЛЕКТРОСНАБЖЕНИЯ НА ОБЩЕДОМОВЫЕ НУЖДЫ ЗА ДЕКАБРЬ 2025 ГОД</t>
  </si>
  <si>
    <t>Охрана, ворота, наружное освещение (показатели расчетные)</t>
  </si>
  <si>
    <t>РАСХОД ХВС НА ОБЩЕДОМОВЫЕ НУЖДЫ ЗА ДЕКАБРЬ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</si>
</sst>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10419]0.00;\(0.00\)"/>
    <numFmt numFmtId="165" formatCode="_-* #,##0.00\ _₽_-;\-* #,##0.00\ _₽_-;_-* &quot;-&quot;??\ _₽_-;_-@_-"/>
    <numFmt numFmtId="166" formatCode="dd\.mm\.yyyy;@"/>
    <numFmt numFmtId="167" formatCode="#,##0.000;\(#,##0.000\)"/>
    <numFmt numFmtId="168" formatCode="[$-10419]0;\(0\)"/>
  </numFmts>
  <fonts count="2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8"/>
      <color rgb="FF000000"/>
      <name val="Tahoma"/>
      <family val="2"/>
      <charset val="204"/>
    </font>
    <font>
      <b/>
      <sz val="11"/>
      <name val="Calibri"/>
      <family val="2"/>
      <charset val="204"/>
    </font>
    <font>
      <b/>
      <sz val="10"/>
      <name val="Times New Roman"/>
      <family val="1"/>
      <charset val="204"/>
    </font>
    <font>
      <b/>
      <sz val="16"/>
      <color rgb="FF000000"/>
      <name val="Arial"/>
      <family val="2"/>
      <charset val="204"/>
    </font>
    <font>
      <sz val="16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Tahoma"/>
      <family val="2"/>
      <charset val="204"/>
    </font>
    <font>
      <sz val="10"/>
      <name val="Calibri"/>
      <family val="2"/>
      <charset val="204"/>
    </font>
    <font>
      <sz val="10"/>
      <color rgb="FF000000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name val="Calibri"/>
      <family val="2"/>
      <charset val="204"/>
    </font>
    <font>
      <b/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93">
    <xf numFmtId="0" fontId="1" fillId="0" borderId="0" xfId="0" applyFont="1" applyFill="1" applyBorder="1"/>
    <xf numFmtId="0" fontId="0" fillId="0" borderId="0" xfId="0"/>
    <xf numFmtId="0" fontId="8" fillId="0" borderId="0" xfId="0" applyFont="1"/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vertical="top" wrapText="1" readingOrder="1"/>
    </xf>
    <xf numFmtId="0" fontId="14" fillId="0" borderId="0" xfId="0" applyFont="1" applyFill="1" applyBorder="1"/>
    <xf numFmtId="0" fontId="4" fillId="0" borderId="2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center" vertical="center" textRotation="90" wrapText="1" readingOrder="1"/>
    </xf>
    <xf numFmtId="0" fontId="12" fillId="0" borderId="2" xfId="0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top" wrapText="1"/>
    </xf>
    <xf numFmtId="167" fontId="3" fillId="0" borderId="2" xfId="0" applyNumberFormat="1" applyFont="1" applyBorder="1" applyAlignment="1">
      <alignment horizontal="center" vertical="top" wrapText="1"/>
    </xf>
    <xf numFmtId="0" fontId="5" fillId="0" borderId="7" xfId="1" applyFont="1" applyBorder="1" applyAlignment="1">
      <alignment vertical="top" wrapText="1" readingOrder="1"/>
    </xf>
    <xf numFmtId="0" fontId="5" fillId="0" borderId="8" xfId="1" applyFont="1" applyBorder="1" applyAlignment="1">
      <alignment vertical="top" wrapText="1" readingOrder="1"/>
    </xf>
    <xf numFmtId="165" fontId="11" fillId="0" borderId="2" xfId="1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1" fontId="1" fillId="0" borderId="2" xfId="1" applyNumberFormat="1" applyFont="1" applyBorder="1" applyAlignment="1">
      <alignment vertical="center" wrapText="1"/>
    </xf>
    <xf numFmtId="43" fontId="1" fillId="0" borderId="2" xfId="2" applyFont="1" applyBorder="1" applyAlignment="1">
      <alignment vertical="center" wrapText="1"/>
    </xf>
    <xf numFmtId="0" fontId="2" fillId="0" borderId="13" xfId="1" applyNumberFormat="1" applyFont="1" applyFill="1" applyBorder="1" applyAlignment="1">
      <alignment vertical="top" wrapText="1" readingOrder="1"/>
    </xf>
    <xf numFmtId="0" fontId="4" fillId="0" borderId="2" xfId="1" applyNumberFormat="1" applyFont="1" applyFill="1" applyBorder="1" applyAlignment="1">
      <alignment horizontal="left" vertical="center" wrapText="1" readingOrder="1"/>
    </xf>
    <xf numFmtId="1" fontId="4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16" fillId="0" borderId="7" xfId="1" applyFont="1" applyBorder="1" applyAlignment="1">
      <alignment vertical="top" wrapText="1" readingOrder="1"/>
    </xf>
    <xf numFmtId="0" fontId="16" fillId="0" borderId="8" xfId="1" applyFont="1" applyBorder="1" applyAlignment="1">
      <alignment vertical="top" wrapText="1" readingOrder="1"/>
    </xf>
    <xf numFmtId="0" fontId="16" fillId="0" borderId="9" xfId="1" applyFont="1" applyBorder="1" applyAlignment="1">
      <alignment vertical="top" wrapText="1" readingOrder="1"/>
    </xf>
    <xf numFmtId="0" fontId="17" fillId="0" borderId="0" xfId="0" applyFont="1" applyFill="1" applyBorder="1"/>
    <xf numFmtId="0" fontId="18" fillId="0" borderId="2" xfId="1" applyFont="1" applyBorder="1" applyAlignment="1">
      <alignment vertical="top" wrapText="1" readingOrder="1"/>
    </xf>
    <xf numFmtId="0" fontId="17" fillId="0" borderId="2" xfId="1" applyFont="1" applyBorder="1" applyAlignment="1">
      <alignment vertical="center" wrapText="1"/>
    </xf>
    <xf numFmtId="1" fontId="17" fillId="0" borderId="2" xfId="1" applyNumberFormat="1" applyFont="1" applyBorder="1" applyAlignment="1">
      <alignment vertical="center" wrapText="1"/>
    </xf>
    <xf numFmtId="0" fontId="19" fillId="0" borderId="2" xfId="1" applyFont="1" applyBorder="1" applyAlignment="1">
      <alignment vertical="top" wrapText="1" readingOrder="1"/>
    </xf>
    <xf numFmtId="43" fontId="17" fillId="0" borderId="2" xfId="2" applyFont="1" applyBorder="1" applyAlignment="1">
      <alignment vertical="center" wrapText="1"/>
    </xf>
    <xf numFmtId="0" fontId="16" fillId="0" borderId="2" xfId="1" applyFont="1" applyBorder="1" applyAlignment="1">
      <alignment vertical="top" wrapText="1" readingOrder="1"/>
    </xf>
    <xf numFmtId="165" fontId="20" fillId="0" borderId="2" xfId="1" applyNumberFormat="1" applyFont="1" applyBorder="1" applyAlignment="1">
      <alignment horizontal="center" vertical="center" wrapText="1"/>
    </xf>
    <xf numFmtId="0" fontId="15" fillId="0" borderId="6" xfId="1" applyNumberFormat="1" applyFont="1" applyFill="1" applyBorder="1" applyAlignment="1">
      <alignment horizontal="center" vertical="center" wrapText="1" readingOrder="1"/>
    </xf>
    <xf numFmtId="0" fontId="15" fillId="0" borderId="6" xfId="1" applyNumberFormat="1" applyFont="1" applyFill="1" applyBorder="1" applyAlignment="1">
      <alignment horizontal="center" vertical="center" textRotation="90" wrapText="1" readingOrder="1"/>
    </xf>
    <xf numFmtId="0" fontId="15" fillId="0" borderId="2" xfId="1" applyNumberFormat="1" applyFont="1" applyFill="1" applyBorder="1" applyAlignment="1">
      <alignment horizontal="center" vertical="center" textRotation="90" wrapText="1" readingOrder="1"/>
    </xf>
    <xf numFmtId="1" fontId="15" fillId="0" borderId="2" xfId="0" applyNumberFormat="1" applyFont="1" applyBorder="1" applyAlignment="1">
      <alignment horizontal="center" vertical="top" wrapText="1"/>
    </xf>
    <xf numFmtId="0" fontId="2" fillId="0" borderId="2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15" fillId="0" borderId="2" xfId="1" applyNumberFormat="1" applyFont="1" applyFill="1" applyBorder="1" applyAlignment="1">
      <alignment horizontal="center" vertical="center" wrapText="1" readingOrder="1"/>
    </xf>
    <xf numFmtId="0" fontId="2" fillId="0" borderId="13" xfId="1" applyNumberFormat="1" applyFont="1" applyFill="1" applyBorder="1" applyAlignment="1">
      <alignment vertical="top" wrapText="1" readingOrder="1"/>
    </xf>
    <xf numFmtId="0" fontId="15" fillId="0" borderId="3" xfId="1" applyNumberFormat="1" applyFont="1" applyFill="1" applyBorder="1" applyAlignment="1">
      <alignment horizontal="center" vertical="center" wrapText="1" readingOrder="1"/>
    </xf>
    <xf numFmtId="0" fontId="15" fillId="0" borderId="2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166" fontId="2" fillId="0" borderId="2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8" fontId="2" fillId="0" borderId="2" xfId="1" applyNumberFormat="1" applyFont="1" applyBorder="1" applyAlignment="1">
      <alignment horizontal="center" vertical="center" wrapText="1" readingOrder="1"/>
    </xf>
    <xf numFmtId="1" fontId="15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right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167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 readingOrder="1"/>
    </xf>
    <xf numFmtId="1" fontId="15" fillId="0" borderId="2" xfId="0" applyNumberFormat="1" applyFont="1" applyFill="1" applyBorder="1" applyAlignment="1">
      <alignment horizontal="center" vertical="center" wrapText="1"/>
    </xf>
    <xf numFmtId="0" fontId="15" fillId="0" borderId="2" xfId="1" applyNumberFormat="1" applyFont="1" applyFill="1" applyBorder="1" applyAlignment="1">
      <alignment horizontal="left" vertic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1" fillId="0" borderId="0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0" fontId="18" fillId="0" borderId="10" xfId="1" applyFont="1" applyBorder="1" applyAlignment="1">
      <alignment horizontal="left" vertical="top" wrapText="1" readingOrder="1"/>
    </xf>
    <xf numFmtId="0" fontId="18" fillId="0" borderId="11" xfId="1" applyFont="1" applyBorder="1" applyAlignment="1">
      <alignment horizontal="left" vertical="top" wrapText="1" readingOrder="1"/>
    </xf>
    <xf numFmtId="0" fontId="18" fillId="0" borderId="12" xfId="1" applyFont="1" applyBorder="1" applyAlignment="1">
      <alignment horizontal="left" vertical="top" wrapText="1" readingOrder="1"/>
    </xf>
    <xf numFmtId="0" fontId="19" fillId="0" borderId="10" xfId="1" applyFont="1" applyBorder="1" applyAlignment="1">
      <alignment horizontal="left" vertical="top" wrapText="1" readingOrder="1"/>
    </xf>
    <xf numFmtId="0" fontId="19" fillId="0" borderId="11" xfId="1" applyFont="1" applyBorder="1" applyAlignment="1">
      <alignment horizontal="left" vertical="top" wrapText="1" readingOrder="1"/>
    </xf>
    <xf numFmtId="0" fontId="19" fillId="0" borderId="12" xfId="1" applyFont="1" applyBorder="1" applyAlignment="1">
      <alignment horizontal="left" vertical="top" wrapText="1" readingOrder="1"/>
    </xf>
    <xf numFmtId="0" fontId="16" fillId="0" borderId="10" xfId="1" applyFont="1" applyBorder="1" applyAlignment="1">
      <alignment horizontal="left" vertical="top" wrapText="1" readingOrder="1"/>
    </xf>
    <xf numFmtId="0" fontId="16" fillId="0" borderId="11" xfId="1" applyFont="1" applyBorder="1" applyAlignment="1">
      <alignment horizontal="left" vertical="top" wrapText="1" readingOrder="1"/>
    </xf>
    <xf numFmtId="0" fontId="16" fillId="0" borderId="12" xfId="1" applyFont="1" applyBorder="1" applyAlignment="1">
      <alignment horizontal="left" vertical="top" wrapText="1" readingOrder="1"/>
    </xf>
    <xf numFmtId="0" fontId="13" fillId="0" borderId="0" xfId="1" applyNumberFormat="1" applyFont="1" applyFill="1" applyBorder="1" applyAlignment="1">
      <alignment horizontal="center" vertical="top" wrapText="1" readingOrder="1"/>
    </xf>
    <xf numFmtId="0" fontId="15" fillId="0" borderId="3" xfId="1" applyNumberFormat="1" applyFont="1" applyFill="1" applyBorder="1" applyAlignment="1">
      <alignment horizontal="center" vertical="center" wrapText="1" readingOrder="1"/>
    </xf>
    <xf numFmtId="0" fontId="15" fillId="0" borderId="4" xfId="1" applyNumberFormat="1" applyFont="1" applyFill="1" applyBorder="1" applyAlignment="1">
      <alignment horizontal="center" vertical="center" wrapText="1" readingOrder="1"/>
    </xf>
    <xf numFmtId="0" fontId="15" fillId="0" borderId="5" xfId="1" applyNumberFormat="1" applyFont="1" applyFill="1" applyBorder="1" applyAlignment="1">
      <alignment horizontal="center" vertical="center" wrapText="1" readingOrder="1"/>
    </xf>
    <xf numFmtId="0" fontId="15" fillId="0" borderId="2" xfId="1" applyNumberFormat="1" applyFont="1" applyFill="1" applyBorder="1" applyAlignment="1">
      <alignment horizontal="center" vertical="center" wrapText="1" readingOrder="1"/>
    </xf>
    <xf numFmtId="0" fontId="2" fillId="0" borderId="13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1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6" fillId="0" borderId="10" xfId="1" applyFont="1" applyBorder="1" applyAlignment="1">
      <alignment horizontal="left" vertical="top" wrapText="1" readingOrder="1"/>
    </xf>
    <xf numFmtId="0" fontId="6" fillId="0" borderId="11" xfId="1" applyFont="1" applyBorder="1" applyAlignment="1">
      <alignment horizontal="left" vertical="top" wrapText="1" readingOrder="1"/>
    </xf>
    <xf numFmtId="0" fontId="6" fillId="0" borderId="12" xfId="1" applyFont="1" applyBorder="1" applyAlignment="1">
      <alignment horizontal="left" vertical="top" wrapText="1" readingOrder="1"/>
    </xf>
    <xf numFmtId="0" fontId="10" fillId="0" borderId="10" xfId="1" applyFont="1" applyBorder="1" applyAlignment="1">
      <alignment horizontal="left" vertical="top" wrapText="1" readingOrder="1"/>
    </xf>
    <xf numFmtId="0" fontId="10" fillId="0" borderId="11" xfId="1" applyFont="1" applyBorder="1" applyAlignment="1">
      <alignment horizontal="left" vertical="top" wrapText="1" readingOrder="1"/>
    </xf>
    <xf numFmtId="0" fontId="10" fillId="0" borderId="12" xfId="1" applyFont="1" applyBorder="1" applyAlignment="1">
      <alignment horizontal="left" vertical="top" wrapText="1" readingOrder="1"/>
    </xf>
    <xf numFmtId="0" fontId="9" fillId="0" borderId="10" xfId="1" applyFont="1" applyBorder="1" applyAlignment="1">
      <alignment horizontal="left" vertical="top" wrapText="1" readingOrder="1"/>
    </xf>
  </cellXfs>
  <cellStyles count="3">
    <cellStyle name="Normal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BC574-6DDF-4E26-94C8-E4B049502B96}">
  <sheetPr>
    <pageSetUpPr fitToPage="1"/>
  </sheetPr>
  <dimension ref="A1:J61"/>
  <sheetViews>
    <sheetView topLeftCell="A19" workbookViewId="0">
      <selection activeCell="H31" sqref="H31"/>
    </sheetView>
  </sheetViews>
  <sheetFormatPr defaultRowHeight="15" x14ac:dyDescent="0.25"/>
  <cols>
    <col min="1" max="1" width="25" style="40" customWidth="1"/>
    <col min="2" max="2" width="13" style="40" customWidth="1"/>
    <col min="3" max="3" width="9.42578125" style="40" customWidth="1"/>
    <col min="4" max="4" width="14.28515625" style="40" customWidth="1"/>
    <col min="5" max="5" width="10.42578125" style="40" customWidth="1"/>
    <col min="6" max="6" width="9.28515625" style="40" customWidth="1"/>
    <col min="7" max="7" width="8.5703125" style="40" customWidth="1"/>
    <col min="8" max="8" width="12.42578125" style="40" customWidth="1"/>
    <col min="9" max="9" width="16.140625" style="40" hidden="1" customWidth="1"/>
    <col min="10" max="10" width="18.42578125" style="40" customWidth="1"/>
    <col min="11" max="11" width="0" style="40" hidden="1" customWidth="1"/>
    <col min="12" max="16384" width="9.140625" style="40"/>
  </cols>
  <sheetData>
    <row r="1" spans="1:10" ht="17.100000000000001" customHeight="1" x14ac:dyDescent="0.25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6" customFormat="1" ht="28.5" customHeight="1" x14ac:dyDescent="0.35">
      <c r="A2" s="75" t="s">
        <v>15</v>
      </c>
      <c r="B2" s="75"/>
    </row>
    <row r="3" spans="1:10" s="1" customFormat="1" x14ac:dyDescent="0.25">
      <c r="A3" s="2" t="s">
        <v>40</v>
      </c>
    </row>
    <row r="4" spans="1:10" ht="17.100000000000001" customHeight="1" x14ac:dyDescent="0.25">
      <c r="A4" s="39"/>
    </row>
    <row r="5" spans="1:10" ht="39.75" customHeight="1" x14ac:dyDescent="0.25">
      <c r="A5" s="44" t="s">
        <v>4</v>
      </c>
      <c r="B5" s="76" t="s">
        <v>17</v>
      </c>
      <c r="C5" s="77"/>
      <c r="D5" s="77"/>
      <c r="E5" s="78"/>
      <c r="F5" s="34" t="s">
        <v>0</v>
      </c>
      <c r="G5" s="44" t="s">
        <v>0</v>
      </c>
      <c r="H5" s="35" t="s">
        <v>0</v>
      </c>
      <c r="I5" s="83"/>
      <c r="J5" s="82"/>
    </row>
    <row r="6" spans="1:10" ht="55.5" customHeight="1" x14ac:dyDescent="0.25">
      <c r="A6" s="42" t="s">
        <v>5</v>
      </c>
      <c r="B6" s="79" t="s">
        <v>1</v>
      </c>
      <c r="C6" s="79"/>
      <c r="D6" s="79" t="s">
        <v>2</v>
      </c>
      <c r="E6" s="79"/>
      <c r="F6" s="36" t="s">
        <v>13</v>
      </c>
      <c r="G6" s="36" t="s">
        <v>3</v>
      </c>
      <c r="H6" s="36" t="s">
        <v>36</v>
      </c>
    </row>
    <row r="7" spans="1:10" ht="30.75" customHeight="1" x14ac:dyDescent="0.25">
      <c r="A7" s="9" t="s">
        <v>14</v>
      </c>
      <c r="B7" s="48" t="s">
        <v>38</v>
      </c>
      <c r="C7" s="49">
        <v>196.42</v>
      </c>
      <c r="D7" s="48">
        <v>46022</v>
      </c>
      <c r="E7" s="49">
        <v>209.05</v>
      </c>
      <c r="F7" s="50">
        <f>E7-C7</f>
        <v>12.630000000000024</v>
      </c>
      <c r="G7" s="51">
        <v>60</v>
      </c>
      <c r="H7" s="52">
        <f>F7*G7</f>
        <v>757.80000000000143</v>
      </c>
    </row>
    <row r="8" spans="1:10" ht="30.75" customHeight="1" x14ac:dyDescent="0.25">
      <c r="A8" s="9" t="s">
        <v>16</v>
      </c>
      <c r="B8" s="48" t="s">
        <v>38</v>
      </c>
      <c r="C8" s="49">
        <v>502.19</v>
      </c>
      <c r="D8" s="48">
        <v>46022</v>
      </c>
      <c r="E8" s="49">
        <v>651.37</v>
      </c>
      <c r="F8" s="50">
        <f>E8-C8</f>
        <v>149.18</v>
      </c>
      <c r="G8" s="51">
        <v>60</v>
      </c>
      <c r="H8" s="52">
        <f>F8*G8</f>
        <v>8950.8000000000011</v>
      </c>
    </row>
    <row r="9" spans="1:10" s="64" customFormat="1" ht="41.25" customHeight="1" x14ac:dyDescent="0.25">
      <c r="A9" s="55" t="s">
        <v>41</v>
      </c>
      <c r="B9" s="48"/>
      <c r="C9" s="49"/>
      <c r="D9" s="48"/>
      <c r="E9" s="49"/>
      <c r="F9" s="50"/>
      <c r="G9" s="51"/>
      <c r="H9" s="52">
        <f>986+505-143</f>
        <v>1348</v>
      </c>
    </row>
    <row r="10" spans="1:10" ht="35.25" hidden="1" customHeight="1" x14ac:dyDescent="0.25">
      <c r="A10" s="22" t="s">
        <v>29</v>
      </c>
      <c r="B10" s="48" t="s">
        <v>38</v>
      </c>
      <c r="C10" s="49">
        <v>2790</v>
      </c>
      <c r="D10" s="48">
        <v>46022</v>
      </c>
      <c r="E10" s="49">
        <v>3776</v>
      </c>
      <c r="F10" s="50">
        <f>E10-C10</f>
        <v>986</v>
      </c>
      <c r="G10" s="51">
        <v>1</v>
      </c>
      <c r="H10" s="52">
        <f>F10*G10</f>
        <v>986</v>
      </c>
    </row>
    <row r="11" spans="1:10" ht="35.25" hidden="1" customHeight="1" x14ac:dyDescent="0.25">
      <c r="A11" s="22" t="s">
        <v>30</v>
      </c>
      <c r="B11" s="48" t="s">
        <v>38</v>
      </c>
      <c r="C11" s="49">
        <v>1230</v>
      </c>
      <c r="D11" s="48">
        <v>46022</v>
      </c>
      <c r="E11" s="49">
        <v>1542</v>
      </c>
      <c r="F11" s="50">
        <f>E11-C11</f>
        <v>312</v>
      </c>
      <c r="G11" s="51">
        <v>1</v>
      </c>
      <c r="H11" s="52">
        <f>F11*G11</f>
        <v>312</v>
      </c>
    </row>
    <row r="12" spans="1:10" ht="35.25" hidden="1" customHeight="1" x14ac:dyDescent="0.25">
      <c r="A12" s="22" t="s">
        <v>31</v>
      </c>
      <c r="B12" s="48" t="s">
        <v>38</v>
      </c>
      <c r="C12" s="49">
        <v>1641</v>
      </c>
      <c r="D12" s="48">
        <v>46022</v>
      </c>
      <c r="E12" s="49">
        <v>2147</v>
      </c>
      <c r="F12" s="50">
        <f>E12-C12</f>
        <v>506</v>
      </c>
      <c r="G12" s="51">
        <v>1</v>
      </c>
      <c r="H12" s="52">
        <f>F12*G12</f>
        <v>506</v>
      </c>
    </row>
    <row r="13" spans="1:10" x14ac:dyDescent="0.25">
      <c r="A13" s="38" t="s">
        <v>7</v>
      </c>
      <c r="B13" s="38"/>
      <c r="C13" s="38"/>
      <c r="D13" s="38"/>
      <c r="E13" s="38"/>
      <c r="F13" s="38"/>
      <c r="G13" s="38"/>
      <c r="H13" s="37">
        <f>H7+H8+H9</f>
        <v>11056.600000000002</v>
      </c>
      <c r="I13" s="82"/>
      <c r="J13" s="82"/>
    </row>
    <row r="14" spans="1:10" x14ac:dyDescent="0.25">
      <c r="A14" s="43" t="s">
        <v>0</v>
      </c>
      <c r="B14" s="80"/>
      <c r="C14" s="80"/>
      <c r="D14" s="80"/>
      <c r="E14" s="80"/>
      <c r="F14" s="80"/>
      <c r="G14" s="80"/>
      <c r="H14" s="80"/>
      <c r="I14" s="84"/>
      <c r="J14" s="84"/>
    </row>
    <row r="15" spans="1:10" ht="15" customHeight="1" x14ac:dyDescent="0.25">
      <c r="A15" s="23" t="s">
        <v>10</v>
      </c>
      <c r="B15" s="24"/>
      <c r="C15" s="24"/>
      <c r="D15" s="24"/>
      <c r="E15" s="24"/>
      <c r="F15" s="25"/>
      <c r="G15" s="26"/>
      <c r="H15" s="41" t="s">
        <v>0</v>
      </c>
    </row>
    <row r="16" spans="1:10" ht="15" customHeight="1" x14ac:dyDescent="0.25">
      <c r="A16" s="66" t="s">
        <v>8</v>
      </c>
      <c r="B16" s="67"/>
      <c r="C16" s="67"/>
      <c r="D16" s="67"/>
      <c r="E16" s="67"/>
      <c r="F16" s="68"/>
      <c r="G16" s="27"/>
      <c r="H16" s="28">
        <v>5874.9</v>
      </c>
      <c r="J16" s="41"/>
    </row>
    <row r="17" spans="1:10" ht="15" customHeight="1" x14ac:dyDescent="0.25">
      <c r="A17" s="66" t="s">
        <v>35</v>
      </c>
      <c r="B17" s="67"/>
      <c r="C17" s="67"/>
      <c r="D17" s="67"/>
      <c r="E17" s="67"/>
      <c r="F17" s="68"/>
      <c r="G17" s="27"/>
      <c r="H17" s="29">
        <f>H7+H8+H9</f>
        <v>11056.600000000002</v>
      </c>
      <c r="J17" s="41"/>
    </row>
    <row r="18" spans="1:10" ht="18.75" customHeight="1" x14ac:dyDescent="0.25">
      <c r="A18" s="69" t="s">
        <v>18</v>
      </c>
      <c r="B18" s="70"/>
      <c r="C18" s="70"/>
      <c r="D18" s="70"/>
      <c r="E18" s="70"/>
      <c r="F18" s="71"/>
      <c r="G18" s="30"/>
      <c r="H18" s="28">
        <v>883</v>
      </c>
      <c r="J18" s="41"/>
    </row>
    <row r="19" spans="1:10" ht="15" customHeight="1" x14ac:dyDescent="0.25">
      <c r="A19" s="66" t="s">
        <v>9</v>
      </c>
      <c r="B19" s="67"/>
      <c r="C19" s="67"/>
      <c r="D19" s="67"/>
      <c r="E19" s="67"/>
      <c r="F19" s="68"/>
      <c r="G19" s="27"/>
      <c r="H19" s="29">
        <f>H17-H18</f>
        <v>10173.600000000002</v>
      </c>
      <c r="J19" s="41"/>
    </row>
    <row r="20" spans="1:10" ht="15" customHeight="1" x14ac:dyDescent="0.25">
      <c r="A20" s="66" t="s">
        <v>11</v>
      </c>
      <c r="B20" s="67"/>
      <c r="C20" s="67"/>
      <c r="D20" s="67"/>
      <c r="E20" s="67"/>
      <c r="F20" s="68"/>
      <c r="G20" s="27"/>
      <c r="H20" s="31">
        <f>H19*4.99</f>
        <v>50766.26400000001</v>
      </c>
      <c r="J20" s="41"/>
    </row>
    <row r="21" spans="1:10" ht="36" customHeight="1" x14ac:dyDescent="0.25">
      <c r="A21" s="72" t="s">
        <v>12</v>
      </c>
      <c r="B21" s="73"/>
      <c r="C21" s="73"/>
      <c r="D21" s="73"/>
      <c r="E21" s="73"/>
      <c r="F21" s="74"/>
      <c r="G21" s="32"/>
      <c r="H21" s="33">
        <f>H20/H16</f>
        <v>8.6412132972476154</v>
      </c>
      <c r="I21" s="65">
        <f>H21-0.57</f>
        <v>8.0712132972476152</v>
      </c>
      <c r="J21" s="41"/>
    </row>
    <row r="24" spans="1:10" ht="29.25" customHeight="1" x14ac:dyDescent="0.35">
      <c r="A24" s="75" t="s">
        <v>19</v>
      </c>
      <c r="B24" s="75"/>
      <c r="C24" s="6"/>
      <c r="D24" s="6"/>
      <c r="E24" s="6"/>
      <c r="F24" s="6"/>
      <c r="G24" s="6"/>
      <c r="H24" s="6"/>
    </row>
    <row r="25" spans="1:10" s="1" customFormat="1" x14ac:dyDescent="0.25">
      <c r="A25" s="2" t="s">
        <v>40</v>
      </c>
    </row>
    <row r="26" spans="1:10" x14ac:dyDescent="0.25">
      <c r="A26" s="39"/>
    </row>
    <row r="27" spans="1:10" ht="25.5" x14ac:dyDescent="0.25">
      <c r="A27" s="44" t="s">
        <v>4</v>
      </c>
      <c r="B27" s="76" t="s">
        <v>17</v>
      </c>
      <c r="C27" s="77"/>
      <c r="D27" s="77"/>
      <c r="E27" s="78"/>
      <c r="F27" s="34" t="s">
        <v>0</v>
      </c>
      <c r="G27" s="44" t="s">
        <v>0</v>
      </c>
      <c r="H27" s="35" t="s">
        <v>0</v>
      </c>
    </row>
    <row r="28" spans="1:10" ht="56.25" x14ac:dyDescent="0.25">
      <c r="A28" s="42" t="s">
        <v>5</v>
      </c>
      <c r="B28" s="79" t="s">
        <v>1</v>
      </c>
      <c r="C28" s="79"/>
      <c r="D28" s="79" t="s">
        <v>2</v>
      </c>
      <c r="E28" s="79"/>
      <c r="F28" s="36" t="s">
        <v>13</v>
      </c>
      <c r="G28" s="36" t="s">
        <v>3</v>
      </c>
      <c r="H28" s="36" t="s">
        <v>36</v>
      </c>
    </row>
    <row r="29" spans="1:10" ht="30" customHeight="1" x14ac:dyDescent="0.25">
      <c r="A29" s="21" t="s">
        <v>20</v>
      </c>
      <c r="B29" s="48" t="s">
        <v>38</v>
      </c>
      <c r="C29" s="49">
        <v>320.23</v>
      </c>
      <c r="D29" s="48">
        <v>46022</v>
      </c>
      <c r="E29" s="49">
        <v>367.78</v>
      </c>
      <c r="F29" s="50">
        <f>E29-C29</f>
        <v>47.549999999999955</v>
      </c>
      <c r="G29" s="51">
        <v>40</v>
      </c>
      <c r="H29" s="52">
        <f>F29*G29</f>
        <v>1901.9999999999982</v>
      </c>
    </row>
    <row r="30" spans="1:10" ht="30" customHeight="1" x14ac:dyDescent="0.25">
      <c r="A30" s="21" t="s">
        <v>21</v>
      </c>
      <c r="B30" s="48" t="s">
        <v>38</v>
      </c>
      <c r="C30" s="49">
        <v>426.43</v>
      </c>
      <c r="D30" s="48">
        <v>46022</v>
      </c>
      <c r="E30" s="49">
        <v>546.86</v>
      </c>
      <c r="F30" s="50">
        <f>E30-C30</f>
        <v>120.43</v>
      </c>
      <c r="G30" s="51">
        <v>40</v>
      </c>
      <c r="H30" s="52">
        <f>F30*G30</f>
        <v>4817.2000000000007</v>
      </c>
    </row>
    <row r="31" spans="1:10" s="64" customFormat="1" ht="38.25" customHeight="1" x14ac:dyDescent="0.25">
      <c r="A31" s="55" t="s">
        <v>41</v>
      </c>
      <c r="B31" s="48"/>
      <c r="C31" s="49"/>
      <c r="D31" s="48"/>
      <c r="E31" s="49"/>
      <c r="F31" s="50"/>
      <c r="G31" s="51"/>
      <c r="H31" s="52">
        <f>143-986-505</f>
        <v>-1348</v>
      </c>
    </row>
    <row r="32" spans="1:10" ht="36.75" hidden="1" customHeight="1" x14ac:dyDescent="0.25">
      <c r="A32" s="53" t="s">
        <v>32</v>
      </c>
      <c r="B32" s="48">
        <v>45961</v>
      </c>
      <c r="C32" s="49">
        <v>947</v>
      </c>
      <c r="D32" s="48" t="s">
        <v>38</v>
      </c>
      <c r="E32" s="49">
        <v>1278</v>
      </c>
      <c r="F32" s="50">
        <f t="shared" ref="F32:F34" si="0">E32-C32</f>
        <v>331</v>
      </c>
      <c r="G32" s="51">
        <v>1</v>
      </c>
      <c r="H32" s="54">
        <f t="shared" ref="H32:H34" si="1">F32*G32</f>
        <v>331</v>
      </c>
    </row>
    <row r="33" spans="1:9" ht="36.75" hidden="1" customHeight="1" x14ac:dyDescent="0.25">
      <c r="A33" s="53" t="s">
        <v>33</v>
      </c>
      <c r="B33" s="48">
        <v>45961</v>
      </c>
      <c r="C33" s="49">
        <v>453</v>
      </c>
      <c r="D33" s="48" t="s">
        <v>38</v>
      </c>
      <c r="E33" s="49">
        <v>564</v>
      </c>
      <c r="F33" s="50">
        <f t="shared" si="0"/>
        <v>111</v>
      </c>
      <c r="G33" s="51">
        <v>1</v>
      </c>
      <c r="H33" s="54">
        <f t="shared" si="1"/>
        <v>111</v>
      </c>
    </row>
    <row r="34" spans="1:9" ht="36.75" hidden="1" customHeight="1" x14ac:dyDescent="0.25">
      <c r="A34" s="53" t="s">
        <v>34</v>
      </c>
      <c r="B34" s="48">
        <v>45961</v>
      </c>
      <c r="C34" s="49">
        <v>626</v>
      </c>
      <c r="D34" s="48" t="s">
        <v>38</v>
      </c>
      <c r="E34" s="49">
        <v>752</v>
      </c>
      <c r="F34" s="50">
        <f t="shared" si="0"/>
        <v>126</v>
      </c>
      <c r="G34" s="51">
        <v>1</v>
      </c>
      <c r="H34" s="54">
        <f t="shared" si="1"/>
        <v>126</v>
      </c>
    </row>
    <row r="35" spans="1:9" ht="28.5" hidden="1" customHeight="1" x14ac:dyDescent="0.25">
      <c r="A35" s="55" t="s">
        <v>37</v>
      </c>
      <c r="B35" s="56"/>
      <c r="C35" s="57"/>
      <c r="D35" s="56"/>
      <c r="E35" s="57"/>
      <c r="F35" s="58"/>
      <c r="G35" s="59"/>
      <c r="H35" s="60">
        <f>-(H10+H11+H12)</f>
        <v>-1804</v>
      </c>
    </row>
    <row r="36" spans="1:9" ht="24" customHeight="1" x14ac:dyDescent="0.25">
      <c r="A36" s="61" t="s">
        <v>7</v>
      </c>
      <c r="B36" s="62"/>
      <c r="C36" s="62"/>
      <c r="D36" s="62"/>
      <c r="E36" s="62"/>
      <c r="F36" s="62"/>
      <c r="G36" s="62"/>
      <c r="H36" s="52">
        <f>H29+H30+H31</f>
        <v>5371.1999999999989</v>
      </c>
    </row>
    <row r="37" spans="1:9" x14ac:dyDescent="0.25">
      <c r="A37" s="43" t="s">
        <v>0</v>
      </c>
      <c r="B37" s="80"/>
      <c r="C37" s="80"/>
      <c r="D37" s="80"/>
      <c r="E37" s="80"/>
      <c r="F37" s="80"/>
      <c r="G37" s="80"/>
      <c r="H37" s="80"/>
    </row>
    <row r="38" spans="1:9" x14ac:dyDescent="0.25">
      <c r="A38" s="23" t="s">
        <v>10</v>
      </c>
      <c r="B38" s="24"/>
      <c r="C38" s="24"/>
      <c r="D38" s="24"/>
      <c r="E38" s="24"/>
      <c r="F38" s="25"/>
      <c r="G38" s="26"/>
      <c r="H38" s="41" t="s">
        <v>0</v>
      </c>
    </row>
    <row r="39" spans="1:9" x14ac:dyDescent="0.25">
      <c r="A39" s="66" t="s">
        <v>8</v>
      </c>
      <c r="B39" s="67"/>
      <c r="C39" s="67"/>
      <c r="D39" s="67"/>
      <c r="E39" s="67"/>
      <c r="F39" s="68"/>
      <c r="G39" s="27"/>
      <c r="H39" s="28">
        <v>2690.7</v>
      </c>
    </row>
    <row r="40" spans="1:9" x14ac:dyDescent="0.25">
      <c r="A40" s="66" t="s">
        <v>35</v>
      </c>
      <c r="B40" s="67"/>
      <c r="C40" s="67"/>
      <c r="D40" s="67"/>
      <c r="E40" s="67"/>
      <c r="F40" s="68"/>
      <c r="G40" s="27"/>
      <c r="H40" s="29">
        <f>H36</f>
        <v>5371.1999999999989</v>
      </c>
    </row>
    <row r="41" spans="1:9" x14ac:dyDescent="0.25">
      <c r="A41" s="69" t="s">
        <v>18</v>
      </c>
      <c r="B41" s="70"/>
      <c r="C41" s="70"/>
      <c r="D41" s="70"/>
      <c r="E41" s="70"/>
      <c r="F41" s="71"/>
      <c r="G41" s="30"/>
      <c r="H41" s="28">
        <v>411</v>
      </c>
    </row>
    <row r="42" spans="1:9" x14ac:dyDescent="0.25">
      <c r="A42" s="66" t="s">
        <v>9</v>
      </c>
      <c r="B42" s="67"/>
      <c r="C42" s="67"/>
      <c r="D42" s="67"/>
      <c r="E42" s="67"/>
      <c r="F42" s="68"/>
      <c r="G42" s="27"/>
      <c r="H42" s="29">
        <f>H40-H41</f>
        <v>4960.1999999999989</v>
      </c>
    </row>
    <row r="43" spans="1:9" x14ac:dyDescent="0.25">
      <c r="A43" s="66" t="s">
        <v>11</v>
      </c>
      <c r="B43" s="67"/>
      <c r="C43" s="67"/>
      <c r="D43" s="67"/>
      <c r="E43" s="67"/>
      <c r="F43" s="68"/>
      <c r="G43" s="27"/>
      <c r="H43" s="31">
        <f>H42*4.99</f>
        <v>24751.397999999997</v>
      </c>
    </row>
    <row r="44" spans="1:9" ht="39.75" customHeight="1" x14ac:dyDescent="0.25">
      <c r="A44" s="72" t="s">
        <v>12</v>
      </c>
      <c r="B44" s="73"/>
      <c r="C44" s="73"/>
      <c r="D44" s="73"/>
      <c r="E44" s="73"/>
      <c r="F44" s="74"/>
      <c r="G44" s="32"/>
      <c r="H44" s="33">
        <f>H43/H39</f>
        <v>9.1988694391793953</v>
      </c>
      <c r="I44" s="65">
        <f>H44+0.85</f>
        <v>10.048869439179395</v>
      </c>
    </row>
    <row r="46" spans="1:9" s="47" customFormat="1" x14ac:dyDescent="0.25"/>
    <row r="47" spans="1:9" s="47" customFormat="1" x14ac:dyDescent="0.25"/>
    <row r="48" spans="1:9" s="63" customFormat="1" ht="18.75" hidden="1" x14ac:dyDescent="0.3">
      <c r="A48" s="63" t="s">
        <v>39</v>
      </c>
    </row>
    <row r="49" spans="1:8" s="47" customFormat="1" hidden="1" x14ac:dyDescent="0.25"/>
    <row r="50" spans="1:8" ht="56.25" hidden="1" x14ac:dyDescent="0.25">
      <c r="A50" s="45" t="s">
        <v>5</v>
      </c>
      <c r="B50" s="79" t="s">
        <v>1</v>
      </c>
      <c r="C50" s="79"/>
      <c r="D50" s="79" t="s">
        <v>2</v>
      </c>
      <c r="E50" s="79"/>
      <c r="F50" s="36" t="s">
        <v>13</v>
      </c>
      <c r="G50" s="36" t="s">
        <v>3</v>
      </c>
      <c r="H50" s="36" t="s">
        <v>36</v>
      </c>
    </row>
    <row r="51" spans="1:8" ht="25.5" hidden="1" x14ac:dyDescent="0.25">
      <c r="A51" s="53" t="s">
        <v>29</v>
      </c>
      <c r="B51" s="48">
        <v>45961</v>
      </c>
      <c r="C51" s="49">
        <v>3015</v>
      </c>
      <c r="D51" s="48" t="s">
        <v>38</v>
      </c>
      <c r="E51" s="49">
        <v>4068</v>
      </c>
      <c r="F51" s="50">
        <f t="shared" ref="F51:F53" si="2">E51-C51</f>
        <v>1053</v>
      </c>
      <c r="G51" s="51">
        <v>1</v>
      </c>
      <c r="H51" s="54">
        <f t="shared" ref="H51:H53" si="3">F51*G51</f>
        <v>1053</v>
      </c>
    </row>
    <row r="52" spans="1:8" ht="25.5" hidden="1" x14ac:dyDescent="0.25">
      <c r="A52" s="53" t="s">
        <v>30</v>
      </c>
      <c r="B52" s="48">
        <v>45961</v>
      </c>
      <c r="C52" s="49">
        <v>1443</v>
      </c>
      <c r="D52" s="48" t="s">
        <v>38</v>
      </c>
      <c r="E52" s="49">
        <v>1794</v>
      </c>
      <c r="F52" s="50">
        <f t="shared" si="2"/>
        <v>351</v>
      </c>
      <c r="G52" s="51">
        <v>1</v>
      </c>
      <c r="H52" s="54">
        <f t="shared" si="3"/>
        <v>351</v>
      </c>
    </row>
    <row r="53" spans="1:8" ht="25.5" hidden="1" x14ac:dyDescent="0.25">
      <c r="A53" s="53" t="s">
        <v>31</v>
      </c>
      <c r="B53" s="48">
        <v>45961</v>
      </c>
      <c r="C53" s="49">
        <v>1993</v>
      </c>
      <c r="D53" s="48" t="s">
        <v>38</v>
      </c>
      <c r="E53" s="49">
        <v>2393</v>
      </c>
      <c r="F53" s="50">
        <f t="shared" si="2"/>
        <v>400</v>
      </c>
      <c r="G53" s="51">
        <v>1</v>
      </c>
      <c r="H53" s="54">
        <f t="shared" si="3"/>
        <v>400</v>
      </c>
    </row>
    <row r="54" spans="1:8" hidden="1" x14ac:dyDescent="0.25"/>
    <row r="57" spans="1:8" s="46" customFormat="1" x14ac:dyDescent="0.25"/>
    <row r="58" spans="1:8" s="46" customFormat="1" x14ac:dyDescent="0.25"/>
    <row r="59" spans="1:8" ht="30" customHeight="1" x14ac:dyDescent="0.25"/>
    <row r="60" spans="1:8" s="46" customFormat="1" ht="30" customHeight="1" x14ac:dyDescent="0.25"/>
    <row r="61" spans="1:8" s="46" customFormat="1" x14ac:dyDescent="0.25"/>
  </sheetData>
  <mergeCells count="32">
    <mergeCell ref="B50:C50"/>
    <mergeCell ref="D50:E50"/>
    <mergeCell ref="A1:E1"/>
    <mergeCell ref="F1:H1"/>
    <mergeCell ref="I1:J1"/>
    <mergeCell ref="A2:B2"/>
    <mergeCell ref="B5:E5"/>
    <mergeCell ref="I5:J5"/>
    <mergeCell ref="A21:F21"/>
    <mergeCell ref="B6:C6"/>
    <mergeCell ref="D6:E6"/>
    <mergeCell ref="I13:J13"/>
    <mergeCell ref="B14:E14"/>
    <mergeCell ref="F14:H14"/>
    <mergeCell ref="I14:J14"/>
    <mergeCell ref="A16:F16"/>
    <mergeCell ref="A17:F17"/>
    <mergeCell ref="A18:F18"/>
    <mergeCell ref="A19:F19"/>
    <mergeCell ref="A20:F20"/>
    <mergeCell ref="A44:F44"/>
    <mergeCell ref="A24:B24"/>
    <mergeCell ref="B27:E27"/>
    <mergeCell ref="B28:C28"/>
    <mergeCell ref="D28:E28"/>
    <mergeCell ref="B37:E37"/>
    <mergeCell ref="F37:H37"/>
    <mergeCell ref="A39:F39"/>
    <mergeCell ref="A40:F40"/>
    <mergeCell ref="A41:F41"/>
    <mergeCell ref="A42:F42"/>
    <mergeCell ref="A43:F43"/>
  </mergeCells>
  <pageMargins left="0.7" right="0.7" top="0.75" bottom="0.75" header="0.3" footer="0.3"/>
  <pageSetup paperSize="9" scale="64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D2DE-0512-4C0F-87D9-F17B14ADBE14}">
  <dimension ref="A1:H31"/>
  <sheetViews>
    <sheetView tabSelected="1" workbookViewId="0">
      <selection activeCell="F31" sqref="F31"/>
    </sheetView>
  </sheetViews>
  <sheetFormatPr defaultRowHeight="15" x14ac:dyDescent="0.25"/>
  <cols>
    <col min="1" max="1" width="17" style="4" customWidth="1"/>
    <col min="2" max="2" width="10.5703125" style="4" customWidth="1"/>
    <col min="3" max="3" width="9.42578125" style="4" customWidth="1"/>
    <col min="4" max="4" width="10.140625" style="4" customWidth="1"/>
    <col min="5" max="5" width="10.42578125" style="4" customWidth="1"/>
    <col min="6" max="6" width="17.140625" style="4" customWidth="1"/>
    <col min="7" max="7" width="16.140625" style="4" customWidth="1"/>
    <col min="8" max="8" width="18.42578125" style="4" customWidth="1"/>
    <col min="9" max="9" width="0" style="4" hidden="1" customWidth="1"/>
    <col min="10" max="16384" width="9.140625" style="4"/>
  </cols>
  <sheetData>
    <row r="1" spans="1:8" ht="17.100000000000001" customHeight="1" x14ac:dyDescent="0.25">
      <c r="A1" s="81" t="s">
        <v>0</v>
      </c>
      <c r="B1" s="82"/>
      <c r="C1" s="82"/>
      <c r="D1" s="82"/>
      <c r="E1" s="82"/>
      <c r="G1" s="82"/>
      <c r="H1" s="82"/>
    </row>
    <row r="2" spans="1:8" s="6" customFormat="1" ht="28.5" customHeight="1" x14ac:dyDescent="0.35">
      <c r="A2" s="75" t="s">
        <v>15</v>
      </c>
      <c r="B2" s="75"/>
    </row>
    <row r="3" spans="1:8" s="1" customFormat="1" x14ac:dyDescent="0.25">
      <c r="A3" s="2" t="s">
        <v>42</v>
      </c>
    </row>
    <row r="4" spans="1:8" ht="17.100000000000001" customHeight="1" x14ac:dyDescent="0.25">
      <c r="A4" s="5"/>
    </row>
    <row r="5" spans="1:8" ht="39.75" customHeight="1" x14ac:dyDescent="0.25">
      <c r="A5" s="19" t="s">
        <v>4</v>
      </c>
      <c r="B5" s="85" t="s">
        <v>17</v>
      </c>
      <c r="C5" s="85"/>
      <c r="D5" s="85"/>
      <c r="E5" s="85"/>
      <c r="F5" s="8" t="s">
        <v>0</v>
      </c>
      <c r="G5" s="82"/>
      <c r="H5" s="82"/>
    </row>
    <row r="6" spans="1:8" ht="55.5" customHeight="1" x14ac:dyDescent="0.25">
      <c r="A6" s="7" t="s">
        <v>5</v>
      </c>
      <c r="B6" s="85" t="s">
        <v>1</v>
      </c>
      <c r="C6" s="85"/>
      <c r="D6" s="85" t="s">
        <v>2</v>
      </c>
      <c r="E6" s="85"/>
      <c r="F6" s="8" t="s">
        <v>24</v>
      </c>
    </row>
    <row r="7" spans="1:8" x14ac:dyDescent="0.25">
      <c r="A7" s="21" t="s">
        <v>22</v>
      </c>
      <c r="B7" s="10">
        <v>45991</v>
      </c>
      <c r="C7" s="11">
        <v>352</v>
      </c>
      <c r="D7" s="10">
        <v>46022</v>
      </c>
      <c r="E7" s="11">
        <v>392</v>
      </c>
      <c r="F7" s="20">
        <f>E7-C7</f>
        <v>40</v>
      </c>
    </row>
    <row r="8" spans="1:8" x14ac:dyDescent="0.25">
      <c r="A8" s="18" t="s">
        <v>0</v>
      </c>
      <c r="B8" s="80"/>
      <c r="C8" s="80"/>
      <c r="D8" s="80"/>
      <c r="E8" s="80"/>
      <c r="F8" s="18"/>
      <c r="G8" s="84"/>
      <c r="H8" s="84"/>
    </row>
    <row r="9" spans="1:8" ht="15" customHeight="1" x14ac:dyDescent="0.25">
      <c r="A9" s="12" t="s">
        <v>10</v>
      </c>
      <c r="B9" s="13"/>
      <c r="C9" s="13"/>
      <c r="D9" s="13"/>
      <c r="E9" s="13"/>
      <c r="F9" s="3" t="s">
        <v>0</v>
      </c>
    </row>
    <row r="10" spans="1:8" ht="15" customHeight="1" x14ac:dyDescent="0.25">
      <c r="A10" s="86" t="s">
        <v>8</v>
      </c>
      <c r="B10" s="87"/>
      <c r="C10" s="87"/>
      <c r="D10" s="87"/>
      <c r="E10" s="88"/>
      <c r="F10" s="15">
        <v>5874.9</v>
      </c>
      <c r="H10" s="3"/>
    </row>
    <row r="11" spans="1:8" ht="15" customHeight="1" x14ac:dyDescent="0.25">
      <c r="A11" s="92" t="s">
        <v>23</v>
      </c>
      <c r="B11" s="87"/>
      <c r="C11" s="87"/>
      <c r="D11" s="87"/>
      <c r="E11" s="88"/>
      <c r="F11" s="16">
        <f>F7</f>
        <v>40</v>
      </c>
      <c r="H11" s="3"/>
    </row>
    <row r="12" spans="1:8" ht="18.75" customHeight="1" x14ac:dyDescent="0.25">
      <c r="A12" s="92" t="s">
        <v>25</v>
      </c>
      <c r="B12" s="87"/>
      <c r="C12" s="87"/>
      <c r="D12" s="87"/>
      <c r="E12" s="88"/>
      <c r="F12" s="15">
        <v>27</v>
      </c>
      <c r="H12" s="3"/>
    </row>
    <row r="13" spans="1:8" ht="15" customHeight="1" x14ac:dyDescent="0.25">
      <c r="A13" s="86" t="s">
        <v>26</v>
      </c>
      <c r="B13" s="87"/>
      <c r="C13" s="87"/>
      <c r="D13" s="87"/>
      <c r="E13" s="88"/>
      <c r="F13" s="16">
        <f>F11-F12</f>
        <v>13</v>
      </c>
      <c r="H13" s="3"/>
    </row>
    <row r="14" spans="1:8" ht="15" customHeight="1" x14ac:dyDescent="0.25">
      <c r="A14" s="86" t="s">
        <v>27</v>
      </c>
      <c r="B14" s="87"/>
      <c r="C14" s="87"/>
      <c r="D14" s="87"/>
      <c r="E14" s="88"/>
      <c r="F14" s="17">
        <f>F13*37.64</f>
        <v>489.32</v>
      </c>
      <c r="H14" s="3"/>
    </row>
    <row r="15" spans="1:8" ht="29.25" customHeight="1" x14ac:dyDescent="0.25">
      <c r="A15" s="89" t="s">
        <v>12</v>
      </c>
      <c r="B15" s="90"/>
      <c r="C15" s="90"/>
      <c r="D15" s="90"/>
      <c r="E15" s="91"/>
      <c r="F15" s="14">
        <f>F14/F10</f>
        <v>8.3289928339205774E-2</v>
      </c>
      <c r="H15" s="3"/>
    </row>
    <row r="18" spans="1:6" ht="29.25" customHeight="1" x14ac:dyDescent="0.35">
      <c r="A18" s="75" t="s">
        <v>19</v>
      </c>
      <c r="B18" s="75"/>
      <c r="C18" s="6"/>
      <c r="D18" s="6"/>
      <c r="E18" s="6"/>
      <c r="F18" s="6"/>
    </row>
    <row r="19" spans="1:6" s="1" customFormat="1" x14ac:dyDescent="0.25">
      <c r="A19" s="2" t="s">
        <v>42</v>
      </c>
    </row>
    <row r="20" spans="1:6" x14ac:dyDescent="0.25">
      <c r="A20" s="5"/>
    </row>
    <row r="21" spans="1:6" ht="33.75" x14ac:dyDescent="0.25">
      <c r="A21" s="19" t="s">
        <v>4</v>
      </c>
      <c r="B21" s="85" t="s">
        <v>17</v>
      </c>
      <c r="C21" s="85"/>
      <c r="D21" s="85"/>
      <c r="E21" s="85"/>
      <c r="F21" s="8" t="s">
        <v>0</v>
      </c>
    </row>
    <row r="22" spans="1:6" ht="35.25" customHeight="1" x14ac:dyDescent="0.25">
      <c r="A22" s="7" t="s">
        <v>5</v>
      </c>
      <c r="B22" s="85" t="s">
        <v>1</v>
      </c>
      <c r="C22" s="85"/>
      <c r="D22" s="85" t="s">
        <v>2</v>
      </c>
      <c r="E22" s="85"/>
      <c r="F22" s="8" t="s">
        <v>6</v>
      </c>
    </row>
    <row r="23" spans="1:6" x14ac:dyDescent="0.25">
      <c r="A23" s="21" t="s">
        <v>28</v>
      </c>
      <c r="B23" s="10">
        <v>45991</v>
      </c>
      <c r="C23" s="11">
        <v>335</v>
      </c>
      <c r="D23" s="10">
        <v>46022</v>
      </c>
      <c r="E23" s="11">
        <v>350</v>
      </c>
      <c r="F23" s="20">
        <f>E23-C23</f>
        <v>15</v>
      </c>
    </row>
    <row r="24" spans="1:6" x14ac:dyDescent="0.25">
      <c r="A24" s="18" t="s">
        <v>0</v>
      </c>
      <c r="B24" s="80"/>
      <c r="C24" s="80"/>
      <c r="D24" s="80"/>
      <c r="E24" s="80"/>
      <c r="F24" s="18"/>
    </row>
    <row r="25" spans="1:6" ht="15" customHeight="1" x14ac:dyDescent="0.25">
      <c r="A25" s="12" t="s">
        <v>10</v>
      </c>
      <c r="B25" s="13"/>
      <c r="C25" s="13"/>
      <c r="D25" s="13"/>
      <c r="E25" s="13"/>
      <c r="F25" s="3" t="s">
        <v>0</v>
      </c>
    </row>
    <row r="26" spans="1:6" ht="15" customHeight="1" x14ac:dyDescent="0.25">
      <c r="A26" s="86" t="s">
        <v>8</v>
      </c>
      <c r="B26" s="87"/>
      <c r="C26" s="87"/>
      <c r="D26" s="87"/>
      <c r="E26" s="88"/>
      <c r="F26" s="15">
        <v>2690.7</v>
      </c>
    </row>
    <row r="27" spans="1:6" ht="15" customHeight="1" x14ac:dyDescent="0.25">
      <c r="A27" s="92" t="s">
        <v>23</v>
      </c>
      <c r="B27" s="87"/>
      <c r="C27" s="87"/>
      <c r="D27" s="87"/>
      <c r="E27" s="88"/>
      <c r="F27" s="16">
        <f>F23</f>
        <v>15</v>
      </c>
    </row>
    <row r="28" spans="1:6" ht="15" customHeight="1" x14ac:dyDescent="0.25">
      <c r="A28" s="92" t="s">
        <v>25</v>
      </c>
      <c r="B28" s="87"/>
      <c r="C28" s="87"/>
      <c r="D28" s="87"/>
      <c r="E28" s="88"/>
      <c r="F28" s="15">
        <v>0</v>
      </c>
    </row>
    <row r="29" spans="1:6" ht="15" customHeight="1" x14ac:dyDescent="0.25">
      <c r="A29" s="86" t="s">
        <v>26</v>
      </c>
      <c r="B29" s="87"/>
      <c r="C29" s="87"/>
      <c r="D29" s="87"/>
      <c r="E29" s="88"/>
      <c r="F29" s="16">
        <f>F27-F28</f>
        <v>15</v>
      </c>
    </row>
    <row r="30" spans="1:6" ht="15" customHeight="1" x14ac:dyDescent="0.25">
      <c r="A30" s="86" t="s">
        <v>27</v>
      </c>
      <c r="B30" s="87"/>
      <c r="C30" s="87"/>
      <c r="D30" s="87"/>
      <c r="E30" s="88"/>
      <c r="F30" s="17">
        <f>F29*37.64</f>
        <v>564.6</v>
      </c>
    </row>
    <row r="31" spans="1:6" ht="27" customHeight="1" x14ac:dyDescent="0.25">
      <c r="A31" s="89" t="s">
        <v>12</v>
      </c>
      <c r="B31" s="90"/>
      <c r="C31" s="90"/>
      <c r="D31" s="90"/>
      <c r="E31" s="91"/>
      <c r="F31" s="14">
        <f>F30/F26</f>
        <v>0.20983387222655817</v>
      </c>
    </row>
  </sheetData>
  <mergeCells count="26">
    <mergeCell ref="A30:E30"/>
    <mergeCell ref="A31:E31"/>
    <mergeCell ref="A10:E10"/>
    <mergeCell ref="A11:E11"/>
    <mergeCell ref="A12:E12"/>
    <mergeCell ref="A13:E13"/>
    <mergeCell ref="A14:E14"/>
    <mergeCell ref="A15:E15"/>
    <mergeCell ref="A18:B18"/>
    <mergeCell ref="B21:E21"/>
    <mergeCell ref="B22:C22"/>
    <mergeCell ref="D22:E22"/>
    <mergeCell ref="B24:E24"/>
    <mergeCell ref="A26:E26"/>
    <mergeCell ref="A27:E27"/>
    <mergeCell ref="A28:E28"/>
    <mergeCell ref="A29:E29"/>
    <mergeCell ref="B6:C6"/>
    <mergeCell ref="D6:E6"/>
    <mergeCell ref="B8:E8"/>
    <mergeCell ref="G8:H8"/>
    <mergeCell ref="A1:E1"/>
    <mergeCell ref="G1:H1"/>
    <mergeCell ref="A2:B2"/>
    <mergeCell ref="B5:E5"/>
    <mergeCell ref="G5:H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Электроснабжение</vt:lpstr>
      <vt:lpstr>ХВС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Машинистова Виктория Геннадьевна</dc:creator>
  <cp:lastModifiedBy>Пользователь</cp:lastModifiedBy>
  <cp:lastPrinted>2025-12-15T14:08:15Z</cp:lastPrinted>
  <dcterms:created xsi:type="dcterms:W3CDTF">2025-05-29T12:09:12Z</dcterms:created>
  <dcterms:modified xsi:type="dcterms:W3CDTF">2026-01-21T05:40:18Z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